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4" documentId="8_{08E15BD8-0490-410F-83AB-9A7922C51943}" xr6:coauthVersionLast="47" xr6:coauthVersionMax="47" xr10:uidLastSave="{66C4F216-4769-4A9F-A9D0-8DE9169FB5FE}"/>
  <workbookProtection workbookAlgorithmName="SHA-512" workbookHashValue="sVifxGhlVFHpw46rn7HLp9A0N9LFkwS/xF9SmHeDroaVvaPDnVfDjlZVmb2u7xN4y1nqJjkB9+a78j7WyYAQAw==" workbookSaltValue="KEWoS2EBIdI8qQwBPq8MyQ==" workbookSpinCount="100000" lockStructure="1"/>
  <bookViews>
    <workbookView xWindow="-108" yWindow="-108" windowWidth="23256" windowHeight="12456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W21" i="3" l="1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9" i="3" s="1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B20" i="3" l="1"/>
  <c r="AE25" i="4"/>
  <c r="X25" i="4"/>
  <c r="AE24" i="4"/>
  <c r="X24" i="4"/>
  <c r="Q24" i="4"/>
  <c r="Q25" i="4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<sst xmlns="http://schemas.openxmlformats.org/spreadsheetml/2006/main" count="875" uniqueCount="578">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</sst>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checked="Checked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175260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31</xdr:row>
          <xdr:rowOff>0</xdr:rowOff>
        </xdr:from>
        <xdr:to>
          <xdr:col>9</xdr:col>
          <xdr:colOff>480060</xdr:colOff>
          <xdr:row>32</xdr:row>
          <xdr:rowOff>175260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12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3"/>
  <cols>
    <col min="1" max="1" width="9.109375" customWidth="1"/>
    <col min="2" max="2" width="9.6640625" customWidth="1"/>
    <col min="3" max="3" width="10.6640625" customWidth="1"/>
    <col min="4" max="4" width="8.88671875" customWidth="1"/>
    <col min="5" max="11" width="9.109375" customWidth="1"/>
    <col min="12" max="12" width="16.6640625" customWidth="1"/>
    <col min="13" max="13" width="9.109375" customWidth="1"/>
    <col min="14" max="14" width="9.109375" hidden="1" customWidth="1"/>
    <col min="15" max="16384" width="9.109375" hidden="1"/>
  </cols>
  <sheetData>
    <row r="1" spans="1:13" ht="15.75" customHeight="1" x14ac:dyDescent="0.3"/>
    <row r="2" spans="1:13" ht="25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Tovább &gt;</v>
      </c>
      <c r="M2" s="63"/>
    </row>
    <row r="3" spans="1:13" ht="14.4" x14ac:dyDescent="0.3"/>
    <row r="4" spans="1:13" ht="14.4" hidden="1" x14ac:dyDescent="0.3"/>
    <row r="5" spans="1:13" ht="14.4" x14ac:dyDescent="0.3"/>
    <row r="6" spans="1:13" ht="40.950000000000003" customHeight="1" x14ac:dyDescent="0.9">
      <c r="B6" s="64" t="str">
        <f>překlady!B5</f>
        <v>Takaró konfigurátor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ht="14.4" x14ac:dyDescent="0.3"/>
    <row r="8" spans="1:13" ht="14.4" x14ac:dyDescent="0.3"/>
    <row r="9" spans="1:13" ht="14.4" x14ac:dyDescent="0.3"/>
    <row r="10" spans="1:13" ht="14.4" x14ac:dyDescent="0.3"/>
    <row r="11" spans="1:13" ht="43.2" customHeight="1" x14ac:dyDescent="0.3"/>
    <row r="12" spans="1:13" ht="14.4" x14ac:dyDescent="0.3"/>
    <row r="13" spans="1:13" ht="14.4" x14ac:dyDescent="0.3"/>
    <row r="14" spans="1:13" ht="14.4" x14ac:dyDescent="0.3">
      <c r="B14" s="3"/>
      <c r="C14" s="3"/>
      <c r="D14" s="3"/>
      <c r="E14" s="3"/>
      <c r="F14" s="3"/>
      <c r="G14" s="3"/>
      <c r="H14" s="3"/>
    </row>
    <row r="15" spans="1:13" ht="14.4" x14ac:dyDescent="0.3">
      <c r="B15" s="3"/>
      <c r="C15" s="3"/>
      <c r="D15" s="3"/>
      <c r="E15" s="3"/>
      <c r="F15" s="3"/>
      <c r="G15" s="3"/>
      <c r="H15" s="3"/>
    </row>
    <row r="16" spans="1:13" ht="14.4" x14ac:dyDescent="0.3"/>
    <row r="17" spans="1:14" ht="14.4" x14ac:dyDescent="0.3"/>
    <row r="18" spans="1:14" ht="14.4" x14ac:dyDescent="0.3"/>
    <row r="19" spans="1:14" ht="14.4" x14ac:dyDescent="0.3"/>
    <row r="20" spans="1:14" ht="14.4" x14ac:dyDescent="0.3"/>
    <row r="21" spans="1:14" ht="14.4" x14ac:dyDescent="0.3"/>
    <row r="22" spans="1:14" ht="14.4" x14ac:dyDescent="0.3"/>
    <row r="23" spans="1:14" ht="14.4" x14ac:dyDescent="0.3"/>
    <row r="24" spans="1:14" ht="14.4" x14ac:dyDescent="0.3"/>
    <row r="25" spans="1:14" ht="14.4" x14ac:dyDescent="0.3"/>
    <row r="26" spans="1:14" ht="14.4" x14ac:dyDescent="0.3"/>
    <row r="27" spans="1:14" ht="14.4" x14ac:dyDescent="0.3"/>
    <row r="28" spans="1:14" ht="14.4" x14ac:dyDescent="0.3">
      <c r="A28" t="str">
        <f>překlady!B4&amp;překlady!B1</f>
        <v>Változat 1.02</v>
      </c>
    </row>
    <row r="29" spans="1:14" ht="14.4" hidden="1" x14ac:dyDescent="0.3">
      <c r="N29" s="25">
        <v>4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R32" sqref="R32:S33"/>
    </sheetView>
  </sheetViews>
  <sheetFormatPr defaultColWidth="0" defaultRowHeight="14.4" x14ac:dyDescent="0.3"/>
  <cols>
    <col min="1" max="3" width="8.88671875" style="10" customWidth="1"/>
    <col min="4" max="4" width="6.6640625" style="10" customWidth="1"/>
    <col min="5" max="16" width="8.88671875" style="10" customWidth="1"/>
    <col min="17" max="17" width="6.6640625" style="10" customWidth="1"/>
    <col min="18" max="20" width="8.88671875" style="10" customWidth="1"/>
    <col min="21" max="22" width="8.88671875" style="10" hidden="1" customWidth="1"/>
    <col min="23" max="23" width="13.6640625" style="10" hidden="1" customWidth="1"/>
    <col min="24" max="16384" width="8.88671875" style="10" hidden="1"/>
  </cols>
  <sheetData>
    <row r="1" spans="1:23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Kezdőlap</v>
      </c>
      <c r="R2" s="63"/>
      <c r="S2" s="63"/>
      <c r="T2" s="63"/>
      <c r="W2" s="13" t="b">
        <v>1</v>
      </c>
    </row>
    <row r="3" spans="1:23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3">
      <c r="A4" s="9"/>
      <c r="B4" s="9"/>
      <c r="C4" s="9"/>
      <c r="D4" s="9"/>
      <c r="E4" s="9"/>
      <c r="F4" s="9"/>
      <c r="G4" s="9"/>
      <c r="H4" s="9"/>
      <c r="I4" s="9"/>
    </row>
    <row r="5" spans="1:23" x14ac:dyDescent="0.3">
      <c r="A5" s="9"/>
      <c r="B5" s="9"/>
      <c r="C5" s="9"/>
      <c r="D5" s="9"/>
      <c r="E5" s="9"/>
      <c r="F5" s="9"/>
      <c r="G5" s="9"/>
      <c r="H5" s="75" t="str">
        <f>překlady!B29</f>
        <v>Mindig a honlapunkon elérhető legfrissebb űrlapot használja.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3">
      <c r="E8" s="14" t="str">
        <f>překlady!B30</f>
        <v xml:space="preserve">Kérjük, töltse ki elérhetőségi adatait, majd kattintson a kívánt mezőre az alábbiakban. </v>
      </c>
    </row>
    <row r="9" spans="1:23" ht="10.95" customHeight="1" x14ac:dyDescent="0.3"/>
    <row r="10" spans="1:23" ht="6.6" customHeight="1" x14ac:dyDescent="0.3"/>
    <row r="11" spans="1:23" x14ac:dyDescent="0.3">
      <c r="E11" s="73" t="str">
        <f>překlady!B31</f>
        <v>Rendelés száma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3">
      <c r="K12" s="16"/>
      <c r="L12" s="16"/>
      <c r="M12" s="16"/>
      <c r="N12" s="16"/>
      <c r="O12" s="16"/>
      <c r="P12" s="16"/>
    </row>
    <row r="13" spans="1:23" x14ac:dyDescent="0.3">
      <c r="E13" s="73" t="str">
        <f>překlady!B32</f>
        <v>Partner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3">
      <c r="K14" s="16"/>
      <c r="L14" s="16"/>
      <c r="M14" s="16"/>
      <c r="N14" s="16"/>
      <c r="O14" s="16"/>
      <c r="P14" s="16"/>
    </row>
    <row r="15" spans="1:23" x14ac:dyDescent="0.3">
      <c r="E15" s="73" t="str">
        <f>překlady!B33</f>
        <v>VAT EU: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3">
      <c r="K16" s="16"/>
      <c r="L16" s="16"/>
      <c r="M16" s="16"/>
      <c r="N16" s="16"/>
      <c r="O16" s="16"/>
      <c r="P16" s="16"/>
    </row>
    <row r="17" spans="2:19" x14ac:dyDescent="0.3">
      <c r="E17" s="73" t="str">
        <f>překlady!B34</f>
        <v>Kapcsolattartó telefonszám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3">
      <c r="K18" s="16"/>
      <c r="L18" s="16"/>
      <c r="M18" s="16"/>
      <c r="N18" s="16"/>
      <c r="O18" s="16"/>
      <c r="P18" s="16"/>
    </row>
    <row r="19" spans="2:19" ht="45.6" customHeight="1" x14ac:dyDescent="0.3">
      <c r="E19" s="72" t="str">
        <f>překlady!$B$53</f>
        <v>A szokványos nyomtatási időszak 10 munkanap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3">
      <c r="K20" s="16"/>
      <c r="L20" s="16"/>
      <c r="M20" s="16"/>
      <c r="N20" s="16"/>
      <c r="O20" s="16"/>
      <c r="P20" s="16"/>
    </row>
    <row r="21" spans="2:19" x14ac:dyDescent="0.3">
      <c r="E21" s="72" t="str">
        <f>překlady!B35</f>
        <v>A feltüntetett árak nem tartalmaznak áfát!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3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3">
      <c r="E23" s="53" t="str">
        <f>překlady!B36</f>
        <v xml:space="preserve">A űrlapot mindig felülről lefelé haladva kell kitölteni. Ha visszalépve módosítást hajt végre, ellenőrizze, hogy a következő tételek helyesek-e. 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3">
      <c r="E25" s="66" t="str">
        <f>překlady!B41</f>
        <v>A megrendeléshez mellékelni kell a logó grafikai alapját vektorokban és a Pantone színskálán szereplő színekben.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3">
      <c r="E26" s="17"/>
    </row>
    <row r="27" spans="2:19" x14ac:dyDescent="0.3">
      <c r="E27" s="66" t="str">
        <f>překlady!B37</f>
        <v>A kitöltött megrendelést küldje el a megrendelesek@demos-trade.com címre.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3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3">
      <c r="E30" s="19" t="str">
        <f>překlady!B46</f>
        <v>Megerősítem, hogy megértettem és elfogadom a fent említett feltételeket és ajánlásokat.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5"/>
    <row r="32" spans="2:19" ht="14.4" customHeight="1" x14ac:dyDescent="0.3">
      <c r="B32" s="67" t="str">
        <f>překlady!B40</f>
        <v>&lt; Vissza</v>
      </c>
      <c r="C32" s="63"/>
      <c r="J32" s="68"/>
      <c r="R32" s="70" t="str">
        <f>překlady!B39</f>
        <v>Tovább &gt;</v>
      </c>
      <c r="S32" s="71"/>
    </row>
    <row r="33" spans="2:19" ht="15.75" customHeight="1" thickBot="1" x14ac:dyDescent="0.35">
      <c r="B33" s="67"/>
      <c r="C33" s="63"/>
      <c r="J33" s="69"/>
      <c r="R33" s="70"/>
      <c r="S33" s="71"/>
    </row>
    <row r="35" spans="2:19" x14ac:dyDescent="0.3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3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3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3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3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3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182880</xdr:colOff>
                    <xdr:row>31</xdr:row>
                    <xdr:rowOff>0</xdr:rowOff>
                  </from>
                  <to>
                    <xdr:col>9</xdr:col>
                    <xdr:colOff>480060</xdr:colOff>
                    <xdr:row>32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workbookViewId="0">
      <selection activeCell="B2" sqref="B2"/>
    </sheetView>
  </sheetViews>
  <sheetFormatPr defaultRowHeight="14.4" x14ac:dyDescent="0.3"/>
  <cols>
    <col min="2" max="2" width="26.44140625" customWidth="1"/>
    <col min="3" max="3" width="25.5546875" customWidth="1"/>
    <col min="6" max="6" width="74" customWidth="1"/>
    <col min="7" max="7" width="69.33203125" customWidth="1"/>
    <col min="8" max="8" width="13.33203125" customWidth="1"/>
    <col min="14" max="14" width="15" customWidth="1"/>
  </cols>
  <sheetData>
    <row r="1" spans="1:15" x14ac:dyDescent="0.3">
      <c r="A1" t="str">
        <f>B4</f>
        <v xml:space="preserve">Változat </v>
      </c>
      <c r="B1" s="59" t="s">
        <v>577</v>
      </c>
      <c r="D1">
        <f>Úvod!N29</f>
        <v>4</v>
      </c>
    </row>
    <row r="2" spans="1:15" x14ac:dyDescent="0.3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3">
      <c r="B3" t="str">
        <f>IF($D$1=1,C:C,IF($D$1=2,D:D,IF($D$1=3,E:E,IF($D$1=4,F:F,IF($D$1=5,G:G,IF($D$1=6,H:H))))))</f>
        <v>madarsky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3">
      <c r="B4" t="str">
        <f t="shared" ref="B4:B54" si="0">IF($D$1=1,C:C,IF($D$1=2,D:D,IF($D$1=3,E:E,IF($D$1=4,F:F,IF($D$1=5,G:G,IF($D$1=6,H:H))))))</f>
        <v xml:space="preserve">Változat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3">
      <c r="B5" t="str">
        <f t="shared" si="0"/>
        <v>Takaró konfigurátor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3">
      <c r="B6" t="str">
        <f t="shared" si="0"/>
        <v>A takarósapka anyaga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3">
      <c r="A7">
        <v>1</v>
      </c>
      <c r="B7" t="str">
        <f t="shared" si="0"/>
        <v>Műanyag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3">
      <c r="A8">
        <v>2</v>
      </c>
      <c r="B8" t="str">
        <f t="shared" si="0"/>
        <v>Fém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3">
      <c r="B9" t="str">
        <f t="shared" si="0"/>
        <v>Mennyiség (min. 50 db)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3">
      <c r="B10" t="str">
        <f t="shared" si="0"/>
        <v>A logó színeinek száma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3">
      <c r="B11" t="str">
        <f t="shared" si="0"/>
        <v>Nyomtatási díj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3">
      <c r="B12" t="str">
        <f t="shared" si="0"/>
        <v>Ismételt nyomtatás?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3">
      <c r="B13" t="str">
        <f t="shared" si="0"/>
        <v>igen, ugyanez a rendelés már korábban is megvalósult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3">
      <c r="B14" t="str">
        <f t="shared" si="0"/>
        <v>nem, ez egy új rendelés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3">
      <c r="B15" t="str">
        <f t="shared" si="0"/>
        <v>Ismételt nyomtatás díja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3">
      <c r="B16" t="str">
        <f t="shared" si="0"/>
        <v>Előkészítési díj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3">
      <c r="B17" t="str">
        <f t="shared" si="0"/>
        <v>Grafikai előkészítés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3">
      <c r="B18" t="str">
        <f t="shared" si="0"/>
        <v>pánt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3">
      <c r="B19" t="str">
        <f t="shared" si="0"/>
        <v>fiók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3">
      <c r="B20" t="str">
        <f t="shared" si="0"/>
        <v>A takarósapka márkája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3">
      <c r="B21" t="str">
        <f t="shared" si="0"/>
        <v>Mire rendeli a sapkát?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3">
      <c r="B22" t="str">
        <f t="shared" si="0"/>
        <v>Alapár 1 db takarósapkáért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3">
      <c r="B23" t="str">
        <f t="shared" si="0"/>
        <v>Kedvezmény a takarósapkákra (%)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3">
      <c r="B24" t="str">
        <f t="shared" si="0"/>
        <v>A takarósapka ára kedvezmény után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3">
      <c r="B25" t="str">
        <f t="shared" si="0"/>
        <v>Válasszon egyet a lehetőségek közül: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3">
      <c r="B26" t="str">
        <f t="shared" si="0"/>
        <v>A nyomtatott takarósapkák teljes ára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3">
      <c r="B27" t="str">
        <f t="shared" si="0"/>
        <v>Ár 1 db nyomtatott takarósapkáért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3">
      <c r="B28" t="str">
        <f t="shared" si="0"/>
        <v>Kezdőlap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3">
      <c r="B29" t="str">
        <f t="shared" si="0"/>
        <v>Mindig a honlapunkon elérhető legfrissebb űrlapot használja.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3">
      <c r="B30" t="str">
        <f t="shared" si="0"/>
        <v xml:space="preserve">Kérjük, töltse ki elérhetőségi adatait, majd kattintson a kívánt mezőre az alábbiakban. 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3">
      <c r="B31" t="str">
        <f t="shared" si="0"/>
        <v>Rendelés száma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3">
      <c r="B32" t="str">
        <f t="shared" si="0"/>
        <v>Partner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3">
      <c r="B33" t="str">
        <f t="shared" si="0"/>
        <v>VAT EU: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3">
      <c r="B34" t="str">
        <f t="shared" si="0"/>
        <v>Kapcsolattartó telefonszám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3">
      <c r="B35" t="str">
        <f t="shared" si="0"/>
        <v>A feltüntetett árak nem tartalmaznak áfát!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28.8" x14ac:dyDescent="0.3">
      <c r="B36" t="str">
        <f t="shared" si="0"/>
        <v xml:space="preserve">A űrlapot mindig felülről lefelé haladva kell kitölteni. Ha visszalépve módosítást hajt végre, ellenőrizze, hogy a következő tételek helyesek-e. 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3">
      <c r="B37" t="str">
        <f t="shared" si="0"/>
        <v>A kitöltött megrendelést küldje el a megrendelesek@demos-trade.com címre.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3">
      <c r="B38" t="str">
        <f t="shared" si="0"/>
        <v>A takarósapka cikkszáma és megnevezése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3">
      <c r="B39" t="str">
        <f t="shared" si="0"/>
        <v>Tovább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3">
      <c r="B40" t="str">
        <f t="shared" si="0"/>
        <v>&lt; Vissza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28.8" x14ac:dyDescent="0.3">
      <c r="B41" t="str">
        <f t="shared" si="0"/>
        <v>A megrendeléshez mellékelni kell a logó grafikai alapját vektorokban és a Pantone színskálán szereplő színekben.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3">
      <c r="B42" t="str">
        <f t="shared" si="0"/>
        <v>A takarósapkák rendelkezésre állása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28.8" x14ac:dyDescent="0.3">
      <c r="B43" t="str">
        <f t="shared" si="0"/>
        <v>Figyelem - a megrendelt takarósapka nem szimmetrikus, kérjük, mellékeljen rajzot.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3">
      <c r="B44" t="str">
        <f t="shared" si="0"/>
        <v>db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3">
      <c r="B45" t="str">
        <f t="shared" si="0"/>
        <v>Módosítsa a mennyiséget teljes csomagolásra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3">
      <c r="B46" t="str">
        <f t="shared" si="0"/>
        <v>Megerősítem, hogy megértettem és elfogadom a fent említett feltételeket és ajánlásokat.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3">
      <c r="G47" s="51"/>
    </row>
    <row r="48" spans="2:8" x14ac:dyDescent="0.3">
      <c r="G48" s="50"/>
    </row>
    <row r="49" spans="2:8" x14ac:dyDescent="0.3">
      <c r="B49" t="str">
        <f t="shared" si="0"/>
        <v xml:space="preserve">A feltüntetett ár végleges, nem alkalmazható árengedmény.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3">
      <c r="B50" t="str">
        <f t="shared" si="0"/>
        <v>Az ár a megrendelt darabszámtól függ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3">
      <c r="B51" t="str">
        <f t="shared" si="0"/>
        <v>Ár 200 db esetén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3">
      <c r="B52" t="str">
        <f t="shared" si="0"/>
        <v>Ár 1000 db esetén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3">
      <c r="B53" t="str">
        <f t="shared" si="0"/>
        <v>A szokványos nyomtatási időszak 10 munkanap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3">
      <c r="B54" t="str">
        <f t="shared" si="0"/>
        <v>Írd le a színeket a Pantone színskálán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/>
  </sheetViews>
  <sheetFormatPr defaultColWidth="0" defaultRowHeight="14.4" zeroHeight="1" x14ac:dyDescent="0.3"/>
  <cols>
    <col min="1" max="1" width="10.5546875" style="10" customWidth="1"/>
    <col min="2" max="2" width="47.5546875" style="10" customWidth="1"/>
    <col min="3" max="3" width="3.5546875" style="10" customWidth="1"/>
    <col min="4" max="5" width="26.33203125" style="10" customWidth="1"/>
    <col min="6" max="6" width="2.33203125" style="10" customWidth="1"/>
    <col min="7" max="7" width="12" style="10" customWidth="1"/>
    <col min="8" max="8" width="8.109375" style="10" customWidth="1"/>
    <col min="9" max="9" width="17.109375" style="10" customWidth="1"/>
    <col min="10" max="10" width="9.33203125" style="10" customWidth="1"/>
    <col min="11" max="11" width="38" style="10" customWidth="1"/>
    <col min="12" max="12" width="9.109375" style="10" customWidth="1"/>
    <col min="13" max="13" width="22.109375" style="10" customWidth="1"/>
    <col min="14" max="21" width="9.109375" style="10" hidden="1" customWidth="1"/>
    <col min="22" max="22" width="12.109375" style="10" hidden="1" customWidth="1"/>
    <col min="23" max="23" width="10.44140625" style="10" hidden="1" customWidth="1"/>
    <col min="24" max="16384" width="9.109375" style="10" hidden="1"/>
  </cols>
  <sheetData>
    <row r="1" spans="1:24" ht="27.6" customHeight="1" x14ac:dyDescent="0.3"/>
    <row r="2" spans="1:24" ht="18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Kezdőlap</v>
      </c>
      <c r="M2" s="63"/>
    </row>
    <row r="3" spans="1:24" ht="19.2" customHeight="1" x14ac:dyDescent="0.3"/>
    <row r="4" spans="1:24" ht="15.6" x14ac:dyDescent="0.3">
      <c r="B4" s="44" t="str">
        <f>překlady!B20</f>
        <v>A takarósapka márkája</v>
      </c>
      <c r="D4" s="77"/>
      <c r="E4" s="77"/>
    </row>
    <row r="5" spans="1:24" ht="15.6" x14ac:dyDescent="0.3">
      <c r="B5" s="32" t="str">
        <f>překlady!B21</f>
        <v>Mire rendeli a sapkát?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3">
      <c r="B6" s="46" t="str">
        <f>překlady!B38</f>
        <v>A takarósapka cikkszáma és megnevezése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3">
      <c r="A7" s="16" t="e">
        <f>VLOOKUP(Config!D6,karty!C:R,16,0)</f>
        <v>#N/A</v>
      </c>
      <c r="B7" s="79" t="str">
        <f>překlady!B43</f>
        <v>Figyelem - a megrendelt takarósapka nem szimmetrikus, kérjük, mellékeljen rajzot.</v>
      </c>
      <c r="C7" s="79"/>
      <c r="D7" s="79"/>
      <c r="E7" s="79"/>
      <c r="X7" s="10" t="s">
        <v>53</v>
      </c>
    </row>
    <row r="8" spans="1:24" ht="18.600000000000001" customHeight="1" x14ac:dyDescent="0.3">
      <c r="B8" s="44" t="str">
        <f>překlady!B9</f>
        <v>Mennyiség (min. 50 db)</v>
      </c>
      <c r="D8" s="58"/>
      <c r="E8" s="47" t="str">
        <f>překlady!B44</f>
        <v>db</v>
      </c>
      <c r="G8" s="16" t="str">
        <f>IF(D8&gt;49,překlady!B50,"")</f>
        <v/>
      </c>
      <c r="H8" s="16"/>
    </row>
    <row r="9" spans="1:24" ht="18.75" customHeight="1" x14ac:dyDescent="0.3">
      <c r="B9" s="32" t="str">
        <f>překlady!B12</f>
        <v>Ismételt nyomtatás?</v>
      </c>
      <c r="D9" s="80"/>
      <c r="E9" s="80"/>
    </row>
    <row r="10" spans="1:24" ht="15.6" x14ac:dyDescent="0.3">
      <c r="B10" s="32" t="str">
        <f>překlady!B10</f>
        <v>A logó színeinek száma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2" customHeight="1" x14ac:dyDescent="0.3">
      <c r="B11" s="62" t="str">
        <f>překlady!B54</f>
        <v>Írd le a színeket a Pantone színskálán</v>
      </c>
      <c r="C11" s="61" t="str">
        <f>IF(D10&gt;0,"1:","")</f>
        <v/>
      </c>
      <c r="D11" s="81"/>
      <c r="E11" s="81"/>
      <c r="F11" s="48"/>
    </row>
    <row r="12" spans="1:24" ht="19.2" customHeight="1" x14ac:dyDescent="0.3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2" customHeight="1" x14ac:dyDescent="0.3">
      <c r="C13" s="60" t="str">
        <f>IF(D10&gt;2,"3:","")</f>
        <v/>
      </c>
      <c r="D13" s="82"/>
      <c r="E13" s="82"/>
    </row>
    <row r="14" spans="1:24" ht="19.2" customHeight="1" x14ac:dyDescent="0.3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3">
      <c r="U15" s="49" t="s">
        <v>14</v>
      </c>
      <c r="V15" s="10">
        <f>IF(W19=1,1,0)</f>
        <v>0</v>
      </c>
    </row>
    <row r="16" spans="1:24" ht="34.950000000000003" customHeight="1" x14ac:dyDescent="0.3">
      <c r="B16" s="44" t="str">
        <f>překlady!B26</f>
        <v>A nyomtatott takarósapkák teljes ára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HUF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6" x14ac:dyDescent="0.3">
      <c r="B17" s="34" t="str">
        <f>překlady!B27</f>
        <v>Ár 1 db nyomtatott takarósapkáért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HUF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" x14ac:dyDescent="0.35">
      <c r="B18" s="40"/>
      <c r="E18" s="41"/>
    </row>
    <row r="19" spans="2:23" x14ac:dyDescent="0.3">
      <c r="T19" s="10" t="s">
        <v>570</v>
      </c>
      <c r="W19" s="10">
        <f>IF(AND(D10=1,W20=1),1,IF(AND(D10=2,W21=1),1,IF(AND(D10=3,W22=1),1,IF(AND(D10=4,W23=1),1,0))))</f>
        <v>0</v>
      </c>
    </row>
    <row r="20" spans="2:23" ht="18" x14ac:dyDescent="0.35">
      <c r="B20" s="40" t="str">
        <f>překlady!B49 &amp; překlady!B35</f>
        <v>A feltüntetett ár végleges, nem alkalmazható árengedmény. A feltüntetett árak nem tartalmaznak áfát!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3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" x14ac:dyDescent="0.35">
      <c r="B22" s="42" t="str">
        <f>překlady!B41</f>
        <v>A megrendeléshez mellékelni kell a logó grafikai alapját vektorokban és a Pantone színskálán szereplő színekben.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3">
      <c r="L23" s="67" t="str">
        <f>překlady!B40</f>
        <v>&lt; Vissza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" x14ac:dyDescent="0.35">
      <c r="B24" s="42" t="str">
        <f>překlady!B37</f>
        <v>A kitöltött megrendelést küldje el a megrendelesek@demos-trade.com címre.</v>
      </c>
      <c r="L24" s="67"/>
      <c r="M24" s="63"/>
    </row>
    <row r="25" spans="2:23" x14ac:dyDescent="0.3">
      <c r="B25" s="43"/>
    </row>
    <row r="26" spans="2:23" hidden="1" x14ac:dyDescent="0.3">
      <c r="B26" s="43"/>
    </row>
    <row r="27" spans="2:23" hidden="1" x14ac:dyDescent="0.3">
      <c r="B27" s="43"/>
    </row>
    <row r="28" spans="2:23" hidden="1" x14ac:dyDescent="0.3">
      <c r="J28" s="41"/>
    </row>
    <row r="29" spans="2:23" hidden="1" x14ac:dyDescent="0.3">
      <c r="B29" s="10" t="e" cm="1">
        <f t="array" aca="1" ref="B29" ca="1">INDIRECT(W5)</f>
        <v>#REF!</v>
      </c>
    </row>
  </sheetData>
  <sheetProtection algorithmName="SHA-512" hashValue="/j8LfgWMrn8ucUxa2iZeG78W+GncUL3UViANMGqlp/QjmAqENit0g+5u8HcqUqTLLNuFkdU6dgEN4BvqK3KLZA==" saltValue="BtCPT+HSQf6PHeF1auXPJ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AE27" sqref="AE27"/>
    </sheetView>
  </sheetViews>
  <sheetFormatPr defaultRowHeight="14.4" x14ac:dyDescent="0.3"/>
  <cols>
    <col min="1" max="1" width="25.6640625" bestFit="1" customWidth="1"/>
    <col min="2" max="2" width="10.5546875" bestFit="1" customWidth="1"/>
    <col min="3" max="12" width="9.33203125" bestFit="1" customWidth="1"/>
    <col min="13" max="13" width="9.44140625" bestFit="1" customWidth="1"/>
    <col min="14" max="14" width="9.33203125" bestFit="1" customWidth="1"/>
    <col min="16" max="16" width="18.33203125" bestFit="1" customWidth="1"/>
    <col min="17" max="17" width="13.109375" bestFit="1" customWidth="1"/>
    <col min="18" max="18" width="11" bestFit="1" customWidth="1"/>
    <col min="20" max="20" width="11" bestFit="1" customWidth="1"/>
    <col min="22" max="22" width="11.33203125" bestFit="1" customWidth="1"/>
    <col min="23" max="23" width="19.88671875" bestFit="1" customWidth="1"/>
    <col min="24" max="24" width="12.88671875" customWidth="1"/>
    <col min="25" max="28" width="11.6640625" bestFit="1" customWidth="1"/>
    <col min="29" max="29" width="11.33203125" bestFit="1" customWidth="1"/>
    <col min="31" max="31" width="13.44140625" customWidth="1"/>
  </cols>
  <sheetData>
    <row r="1" spans="1:31" x14ac:dyDescent="0.3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3">
      <c r="A2" s="5" t="s">
        <v>25</v>
      </c>
      <c r="B2" s="5">
        <f>Config!D10</f>
        <v>0</v>
      </c>
    </row>
    <row r="3" spans="1:31" x14ac:dyDescent="0.3">
      <c r="A3" s="5"/>
      <c r="B3" s="5"/>
    </row>
    <row r="4" spans="1:31" x14ac:dyDescent="0.3">
      <c r="A4" s="5"/>
      <c r="B4" s="5"/>
    </row>
    <row r="6" spans="1:31" x14ac:dyDescent="0.3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3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3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3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3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3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3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3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3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3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3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3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3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3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3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3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3">
      <c r="P24" t="s">
        <v>28</v>
      </c>
      <c r="Q24" t="str">
        <f>IF(Config!D9=překlady!B13,B28*B2,IF(Config!D9=překlady!B14,300*B2,"nepočítá"))</f>
        <v>nepočítá</v>
      </c>
      <c r="W24" t="s">
        <v>28</v>
      </c>
      <c r="X24" t="str">
        <f>IF(Config!D9=překlady!B13,B28*B2,IF(Config!D9=překlady!B14,300*B2,"nepočítá"))</f>
        <v>nepočítá</v>
      </c>
      <c r="AD24" t="s">
        <v>28</v>
      </c>
      <c r="AE24" t="str">
        <f>IF(Config!D9=překlady!B13,B28*B2,IF(Config!D9=překlady!B14,300*B2,"nepočítá"))</f>
        <v>nepočítá</v>
      </c>
    </row>
    <row r="25" spans="1:35" x14ac:dyDescent="0.3">
      <c r="P25" t="s">
        <v>34</v>
      </c>
      <c r="Q25" t="e">
        <f>IF((VLOOKUP(Config!D9,překlady!B13:O14,14,0))="ano",0,250)</f>
        <v>#N/A</v>
      </c>
      <c r="W25" t="s">
        <v>34</v>
      </c>
      <c r="X25" t="e">
        <f>IF((VLOOKUP(Config!D9,překlady!B13:O14,14,0))="ano",0,250)</f>
        <v>#N/A</v>
      </c>
      <c r="AD25" t="s">
        <v>34</v>
      </c>
      <c r="AE25" t="e">
        <f>IF((VLOOKUP(Config!D9,překlady!B13:O14,14,0))="ano",0,250)</f>
        <v>#N/A</v>
      </c>
    </row>
    <row r="26" spans="1:35" x14ac:dyDescent="0.3">
      <c r="A26" t="s">
        <v>253</v>
      </c>
      <c r="B26" s="23">
        <v>0.2</v>
      </c>
      <c r="P26" t="s">
        <v>35</v>
      </c>
      <c r="Q26" t="str">
        <f>IF(Q24="nepočítá","",SUM(Q23:Q25))</f>
        <v/>
      </c>
      <c r="W26" t="s">
        <v>35</v>
      </c>
      <c r="X26" t="str">
        <f>IF(X24="nepočítá","",SUM(X23:X25))</f>
        <v/>
      </c>
      <c r="AD26" t="s">
        <v>35</v>
      </c>
      <c r="AE26" t="str">
        <f>IF(AE24="nepočítá","",SUM(AE23:AE25))</f>
        <v/>
      </c>
    </row>
    <row r="27" spans="1:35" x14ac:dyDescent="0.3">
      <c r="A27" t="s">
        <v>22</v>
      </c>
      <c r="B27" s="23">
        <v>250</v>
      </c>
      <c r="P27" t="s">
        <v>36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36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36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3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4.4" x14ac:dyDescent="0.3"/>
  <cols>
    <col min="3" max="3" width="43.88671875" customWidth="1"/>
    <col min="4" max="4" width="10.88671875" customWidth="1"/>
    <col min="5" max="5" width="57.44140625" customWidth="1"/>
    <col min="6" max="8" width="9.109375" customWidth="1"/>
    <col min="9" max="9" width="17" customWidth="1"/>
    <col min="11" max="11" width="18.33203125" bestFit="1" customWidth="1"/>
    <col min="13" max="15" width="18.33203125" bestFit="1" customWidth="1"/>
    <col min="16" max="16" width="11.6640625" customWidth="1"/>
    <col min="18" max="18" width="16.44140625" customWidth="1"/>
    <col min="21" max="21" width="10.6640625" customWidth="1"/>
  </cols>
  <sheetData>
    <row r="1" spans="1:26" x14ac:dyDescent="0.3">
      <c r="F1">
        <f>překlady!D1</f>
        <v>4</v>
      </c>
      <c r="J1" t="s">
        <v>327</v>
      </c>
      <c r="K1" t="s">
        <v>54</v>
      </c>
      <c r="L1" s="28">
        <v>0.5</v>
      </c>
    </row>
    <row r="2" spans="1:26" x14ac:dyDescent="0.3">
      <c r="K2" t="s">
        <v>326</v>
      </c>
      <c r="L2" s="28">
        <v>0.2</v>
      </c>
    </row>
    <row r="5" spans="1:26" x14ac:dyDescent="0.3">
      <c r="K5" s="76"/>
    </row>
    <row r="6" spans="1:26" x14ac:dyDescent="0.3">
      <c r="K6" s="76"/>
    </row>
    <row r="7" spans="1:26" x14ac:dyDescent="0.3">
      <c r="W7" s="85" t="s">
        <v>282</v>
      </c>
      <c r="X7" s="85"/>
      <c r="Y7" s="86" t="s">
        <v>323</v>
      </c>
      <c r="Z7" s="86"/>
    </row>
    <row r="8" spans="1:26" x14ac:dyDescent="0.3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3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takarósapka nyomtatásra fehér - darab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19.848549999999999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29.772824999999997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3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takarósapka nyomtatásra szürke - darab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19.848549999999999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29.772824999999997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3">
      <c r="A11" t="str">
        <f t="shared" si="0"/>
        <v>Strong_Z</v>
      </c>
      <c r="B11">
        <v>363034</v>
      </c>
      <c r="C11" t="str">
        <f t="shared" si="1"/>
        <v>363034 StrongMax 16/18 műanyag takarósapka,nyomtatásra fehér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20.170480000000001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30.255720000000004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3">
      <c r="A12" t="str">
        <f t="shared" si="0"/>
        <v>Strong_Z</v>
      </c>
      <c r="B12">
        <v>363036</v>
      </c>
      <c r="C12" t="str">
        <f t="shared" si="1"/>
        <v>363036 StrongMax 16/18 műanyag takarósapka,nyomtatásra szürke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20.170480000000001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30.255720000000004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3">
      <c r="A13" t="str">
        <f t="shared" si="0"/>
        <v>Strong_Z</v>
      </c>
      <c r="B13">
        <v>400403</v>
      </c>
      <c r="C13" t="str">
        <f t="shared" si="1"/>
        <v>400403 StrongMax 16/18 műanyag takarósapka,nyomtatásra fekete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20.170480000000001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30.255720000000004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3">
      <c r="A14" t="str">
        <f t="shared" si="0"/>
        <v>Strong_P</v>
      </c>
      <c r="B14">
        <v>350866</v>
      </c>
      <c r="C14" t="str">
        <f t="shared" si="1"/>
        <v>350866 StrongHinges S3 takarósapka pántkarra ráütődő pánt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5.5054800000000004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8.2582200000000014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3">
      <c r="A15" t="str">
        <f t="shared" si="0"/>
        <v>Strong_P</v>
      </c>
      <c r="B15">
        <v>350867</v>
      </c>
      <c r="C15" t="str">
        <f t="shared" si="1"/>
        <v>350867 StrongHinges S3 takarósapka pántkarra féligráütődő  és közézáródó pánt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5.5054800000000004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8.2582200000000014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3">
      <c r="A16" t="str">
        <f t="shared" si="0"/>
        <v>Strong_P</v>
      </c>
      <c r="B16" t="s">
        <v>57</v>
      </c>
      <c r="C16" t="str">
        <f t="shared" si="1"/>
        <v>92597T StrongHinges S5 takarósapka pántkarra csillapított pántokhoz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2.96048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4.4407199999999998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3">
      <c r="A17" t="str">
        <f t="shared" si="0"/>
        <v>Strong_P</v>
      </c>
      <c r="B17" t="s">
        <v>257</v>
      </c>
      <c r="C17" t="str">
        <f t="shared" si="1"/>
        <v>92596T StrongHinges S5 takarósapka pánttálra csillapított pántokhoz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6.6609699999999998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9.9914550000000002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3">
      <c r="A18" t="str">
        <f t="shared" ref="A18:A24" si="4">CONCATENATE(S18,"_",T18)</f>
        <v>Blum_Z</v>
      </c>
      <c r="B18">
        <v>486181</v>
      </c>
      <c r="C18" t="str">
        <f t="shared" si="1"/>
        <v>486181 BLUM ABD.1009 külső sapka MERIVOBOX embléma nélkül, nyomtatáshoz, csiszolt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137.47435999999999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164.96923199999998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3">
      <c r="A19" t="str">
        <f t="shared" si="4"/>
        <v>Blum_Z</v>
      </c>
      <c r="B19" t="s">
        <v>58</v>
      </c>
      <c r="C19" t="str">
        <f t="shared" si="1"/>
        <v>IN800B BL ZAA.532C takaró.ANT-IN logó nélkül.műanyag fehér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23.51839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28.222068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3">
      <c r="A20" t="str">
        <f t="shared" si="4"/>
        <v>Blum_Z</v>
      </c>
      <c r="B20">
        <v>236213</v>
      </c>
      <c r="C20" t="str">
        <f t="shared" si="1"/>
        <v>236213 BLUM ZAA.532C takarósapka Antaro  logó nélkül műanyag szürke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23.51839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28.222068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3">
      <c r="A21" t="str">
        <f t="shared" si="4"/>
        <v>Blum_Z</v>
      </c>
      <c r="B21" s="54">
        <v>507277</v>
      </c>
      <c r="C21" t="str">
        <f t="shared" si="1"/>
        <v>507277 BLUM ZA7.0700 külső takaróelem Legrabox rendszerhez, nyomtatáshoz – karbonfekete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30.771609999999999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36.925931999999996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3">
      <c r="A22" t="str">
        <f t="shared" si="4"/>
        <v>Blum_Z</v>
      </c>
      <c r="B22" s="54">
        <v>372347</v>
      </c>
      <c r="C22" t="str">
        <f t="shared" si="1"/>
        <v>372347 BLUM ZA7.0700 külső takarósapka Legrabox fehér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25.42323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30.507876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3">
      <c r="A23" t="str">
        <f t="shared" si="4"/>
        <v>Blum_Z</v>
      </c>
      <c r="B23" s="54">
        <v>342261</v>
      </c>
      <c r="C23" t="str">
        <f t="shared" si="1"/>
        <v>342261 BLUM ZA7.0700 külső takarósapka Legrabox szürke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25.42323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30.507876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3">
      <c r="A24" t="str">
        <f t="shared" si="4"/>
        <v>Blum_P</v>
      </c>
      <c r="B24">
        <v>12093</v>
      </c>
      <c r="C24" t="str">
        <f t="shared" si="1"/>
        <v>12093 BL 70.1503 kartakaró ráütődő pántra, logó nélkül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20.153549999999999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24.184259999999998</v>
      </c>
      <c r="Q24" s="6"/>
      <c r="R24" t="s">
        <v>50</v>
      </c>
      <c r="S24" s="7" t="s">
        <v>39</v>
      </c>
      <c r="T24" t="s">
        <v>56</v>
      </c>
      <c r="U24" t="str">
        <f>překlady!B8</f>
        <v>Fém</v>
      </c>
      <c r="Y24" t="s">
        <v>304</v>
      </c>
    </row>
    <row r="25" spans="1:25" x14ac:dyDescent="0.3">
      <c r="A25" t="str">
        <f t="shared" ref="A25:A30" si="6">CONCATENATE(S25,"_",T25)</f>
        <v>Blum_P</v>
      </c>
      <c r="B25">
        <v>12011</v>
      </c>
      <c r="C25" t="str">
        <f t="shared" si="1"/>
        <v>12011 BLUM 70.1663 pántkar takaró féligráütődő és közézáródó pánthoz,  logó nélkül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24.67548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29.610575999999998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3">
      <c r="A26" t="str">
        <f t="shared" si="6"/>
        <v>Blum_P</v>
      </c>
      <c r="B26">
        <v>12094</v>
      </c>
      <c r="C26" t="str">
        <f t="shared" si="1"/>
        <v>12094 BL 70.1553 Kar takarósapka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20.153549999999999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24.184259999999998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3">
      <c r="A27" t="str">
        <f t="shared" si="6"/>
        <v>Blum_P</v>
      </c>
      <c r="B27">
        <v>12271</v>
      </c>
      <c r="C27" t="str">
        <f t="shared" si="1"/>
        <v>12271 BL 90M2503 Kar takarósapka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13.34919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16.019027999999999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3">
      <c r="A28" t="str">
        <f t="shared" si="6"/>
        <v>Blum_P</v>
      </c>
      <c r="B28">
        <v>306321</v>
      </c>
      <c r="C28" t="str">
        <f t="shared" si="1"/>
        <v>306321 BLUM 70.1503 pántkar takaró  logó nélkül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32.416609999999999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38.899932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3">
      <c r="A29" t="str">
        <f t="shared" si="6"/>
        <v>Blum_P</v>
      </c>
      <c r="B29">
        <v>306326</v>
      </c>
      <c r="C29" t="str">
        <f t="shared" si="1"/>
        <v>306326 BLUM 70.1553 pántkar takaró  logó nélkül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32.416609999999999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38.899932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3">
      <c r="A30" t="str">
        <f t="shared" si="6"/>
        <v>Blum_P</v>
      </c>
      <c r="B30">
        <v>347984</v>
      </c>
      <c r="C30" t="str">
        <f t="shared" si="1"/>
        <v>347984 BLUM 70.4503 pántkar takaró pánt vékony anyag, Cristallo, 155°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20.153549999999999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24.184259999999998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3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takarósapka szürke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17.689679999999999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21.227615999999998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3">
      <c r="A32" t="str">
        <f t="shared" si="7"/>
        <v>Hettich_Z</v>
      </c>
      <c r="B32">
        <v>294838</v>
      </c>
      <c r="C32" t="str">
        <f t="shared" si="1"/>
        <v>294838 HETTICH 9194644 Atira takarósapka fehér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17.689679999999999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21.227615999999998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3">
      <c r="A33" t="str">
        <f t="shared" si="7"/>
        <v>Hettich_Z</v>
      </c>
      <c r="B33">
        <v>294839</v>
      </c>
      <c r="C33" t="str">
        <f t="shared" si="1"/>
        <v>294839 HETTICH 9194645 Atira takarósapka sötétszürke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17.689679999999999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21.227615999999998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3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takarósapka szürke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19.657260000000001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23.588712000000001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3">
      <c r="A35" t="str">
        <f t="shared" si="8"/>
        <v>Hettich_P</v>
      </c>
      <c r="B35">
        <v>105363</v>
      </c>
      <c r="C35" t="str">
        <f t="shared" si="1"/>
        <v>105363 HETTICH 9101552 Intermat pántkar takaró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26.228870000000001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31.474643999999998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3">
      <c r="A36" t="str">
        <f t="shared" si="8"/>
        <v>Hettich_P</v>
      </c>
      <c r="B36">
        <v>105408</v>
      </c>
      <c r="C36" t="str">
        <f t="shared" si="1"/>
        <v>105408 HETTICH 9088251 Sensys pánttál takaró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34.746769999999998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41.696123999999998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3">
      <c r="D40">
        <v>342261</v>
      </c>
    </row>
    <row r="41" spans="1:25" x14ac:dyDescent="0.3">
      <c r="D41">
        <v>507277</v>
      </c>
    </row>
    <row r="42" spans="1:25" x14ac:dyDescent="0.3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4.4" x14ac:dyDescent="0.3"/>
  <cols>
    <col min="10" max="10" width="14" customWidth="1"/>
  </cols>
  <sheetData>
    <row r="2" spans="1:25" x14ac:dyDescent="0.3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3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3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3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3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3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3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3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3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3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3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3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3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3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3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4.4" x14ac:dyDescent="0.3"/>
  <cols>
    <col min="2" max="2" width="23" customWidth="1"/>
    <col min="3" max="3" width="46.6640625" customWidth="1"/>
  </cols>
  <sheetData>
    <row r="2" spans="1:13" ht="18" x14ac:dyDescent="0.3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3">
      <c r="B6" t="s">
        <v>328</v>
      </c>
    </row>
    <row r="7" spans="1:13" x14ac:dyDescent="0.3">
      <c r="B7" t="s">
        <v>456</v>
      </c>
    </row>
    <row r="9" spans="1:13" x14ac:dyDescent="0.3">
      <c r="B9" t="s">
        <v>256</v>
      </c>
      <c r="C9" s="26">
        <f>Config!D8</f>
        <v>0</v>
      </c>
    </row>
    <row r="10" spans="1:13" x14ac:dyDescent="0.3">
      <c r="B10" t="s">
        <v>243</v>
      </c>
      <c r="C10" s="87" t="e">
        <f>VLOOKUP(Config!D6,karty!C:E,3,0)</f>
        <v>#N/A</v>
      </c>
    </row>
    <row r="11" spans="1:13" x14ac:dyDescent="0.3">
      <c r="C11" s="87"/>
    </row>
    <row r="12" spans="1:13" x14ac:dyDescent="0.3">
      <c r="B12" t="s">
        <v>14</v>
      </c>
      <c r="C12" s="27">
        <f>Config!D9</f>
        <v>0</v>
      </c>
    </row>
    <row r="13" spans="1:13" x14ac:dyDescent="0.3">
      <c r="B13" t="s">
        <v>28</v>
      </c>
      <c r="C13" s="27" t="e">
        <f>VLOOKUP(Config!D10,překlady!B13:O14,14,0)</f>
        <v>#N/A</v>
      </c>
    </row>
    <row r="15" spans="1:13" x14ac:dyDescent="0.3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2025-11-26T09:55:11Z</dcterms:modified>
</cp:coreProperties>
</file>