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173E89CF-7EF1-4BA6-AB32-097AC22C0060}" xr6:coauthVersionLast="47" xr6:coauthVersionMax="47" xr10:uidLastSave="{00000000-0000-0000-0000-000000000000}"/>
  <workbookProtection workbookAlgorithmName="SHA-512" workbookHashValue="nAW09nxesjrmTdDxNt/+ZIR/4wW9cjOrSExVQIoEJIdnMG5dzeEo1GReG7ZAkd31r+lmeEqPK0znezcElOAbDA==" workbookSaltValue="7rxk0UGQqpUdRfJaMN9EOQ==" workbookSpinCount="100000" lockStructure="1"/>
  <bookViews>
    <workbookView showSheetTabs="0" xWindow="2868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W21" i="3" l="1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9" i="3" s="1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B20" i="3" l="1"/>
  <c r="AE25" i="4"/>
  <c r="X25" i="4"/>
  <c r="AE24" i="4"/>
  <c r="X24" i="4"/>
  <c r="Q24" i="4"/>
  <c r="Q25" i="4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<sst xmlns="http://schemas.openxmlformats.org/spreadsheetml/2006/main" count="872" uniqueCount="578">
  <si>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</si>
  <si>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</si>
  <si>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</si>
  <si>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</si>
  <si>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</si>
  <si>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</si>
  <si>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</si>
  <si>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</si>
  <si>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</si>
  <si>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</si>
  <si>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</si>
  <si>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</si>
  <si>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</si>
  <si>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</si>
  <si>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</si>
  <si>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</si>
  <si>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</si>
  <si>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</si>
  <si>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</si>
  <si>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</si>
  <si>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</si>
  <si>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</si>
  <si>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</si>
  <si>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</si>
  <si>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</si>
  <si>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</si>
  <si>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</si>
  <si>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</si>
  <si>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</si>
  <si>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</si>
  <si>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</si>
  <si>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</si>
  <si>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</si>
  <si>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</si>
  <si>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</si>
  <si>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</si>
  <si>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</si>
  <si>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</si>
  <si>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</si>
  <si>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</si>
  <si>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</si>
  <si>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</si>
  <si>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</si>
  <si>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</si>
  <si>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</si>
  <si>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</si>
  <si>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</si>
  <si>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</si>
  <si>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</si>
  <si>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</si>
  <si>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</si>
  <si>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</si>
  <si>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</si>
  <si>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</si>
  <si>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</si>
  <si>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</si>
  <si>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</si>
  <si>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</si>
  <si>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</si>
  <si>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</si>
  <si>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</si>
  <si>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</si>
  <si>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</si>
  <si>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</si>
  <si>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</si>
  <si>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</si>
  <si>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</si>
  <si>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</si>
  <si>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</si>
  <si>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</si>
  <si>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</si>
  <si>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</si>
  <si>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</si>
  <si>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</si>
  <si>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</si>
  <si>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</si>
  <si>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</si>
  <si>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</si>
  <si>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</si>
  <si>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</si>
  <si>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</si>
  <si>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</si>
  <si>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</si>
  <si>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</si>
  <si>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</si>
  <si>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</si>
  <si>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</si>
  <si>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</si>
  <si>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</si>
  <si>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</si>
  <si>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</si>
  <si>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</si>
  <si>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</si>
  <si>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</si>
  <si>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</si>
  <si>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</si>
  <si>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</si>
  <si>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</si>
  <si>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</si>
  <si>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</si>
  <si>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</si>
  <si>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</si>
  <si>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</si>
  <si>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</si>
  <si>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</si>
  <si>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</si>
  <si>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</si>
  <si>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</si>
  <si>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</si>
  <si>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</si>
  <si>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</si>
  <si>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</si>
  <si>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</si>
  <si>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</si>
  <si>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</si>
  <si>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</si>
  <si>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</si>
  <si>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</si>
  <si>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</si>
  <si>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</si>
  <si>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</si>
  <si>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</si>
  <si>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</si>
  <si>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</si>
  <si>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</si>
  <si>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</si>
  <si>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</si>
  <si>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</si>
  <si>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</si>
  <si>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</si>
  <si>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</si>
  <si>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</si>
  <si>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</si>
  <si>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</si>
  <si>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</si>
  <si>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</si>
  <si>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</si>
  <si>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</si>
  <si>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</si>
  <si>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</si>
  <si>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</si>
  <si>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</si>
  <si>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</si>
  <si>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</si>
  <si>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</si>
  <si>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</si>
  <si>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</si>
  <si>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</si>
  <si>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</si>
  <si>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</si>
  <si>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</si>
  <si>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</si>
  <si>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</si>
  <si>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</si>
  <si>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</si>
  <si>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</si>
  <si>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</si>
  <si>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</si>
  <si>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</si>
  <si>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</si>
  <si>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</si>
  <si>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</si>
  <si>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</si>
  <si>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</si>
  <si>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</si>
  <si>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</si>
  <si>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</si>
  <si>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</si>
  <si>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</si>
  <si>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</si>
  <si>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</si>
  <si>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</si>
  <si>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</si>
  <si>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</si>
  <si>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</si>
  <si>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</si>
  <si>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</si>
  <si>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</si>
  <si>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</si>
  <si>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</si>
  <si>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</si>
  <si>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</si>
  <si>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</si>
  <si>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</si>
  <si>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</si>
  <si>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</si>
  <si>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</si>
  <si>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</si>
  <si>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</si>
  <si>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</si>
  <si>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</si>
  <si>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</si>
  <si>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</si>
  <si>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</si>
  <si>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</si>
  <si>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</si>
  <si>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</si>
  <si>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</si>
  <si>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</si>
  <si>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</si>
  <si>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</si>
  <si>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</si>
  <si>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</si>
  <si>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</si>
  <si>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</si>
  <si>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</si>
  <si>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</si>
  <si>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</si>
  <si>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</si>
  <si>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</si>
  <si>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</si>
  <si>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</si>
  <si>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</si>
  <si>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</si>
  <si>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</si>
  <si>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</si>
  <si>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</si>
  <si>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</si>
  <si>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</si>
  <si>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</si>
  <si>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</si>
  <si>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</si>
  <si>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</si>
  <si>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</si>
  <si>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</si>
  <si>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</si>
  <si>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</si>
  <si>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</si>
  <si>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</si>
  <si>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</si>
  <si>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</si>
  <si>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</si>
  <si>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</si>
  <si>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</si>
  <si>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</si>
  <si>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</si>
  <si>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</si>
  <si>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</si>
  <si>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</si>
  <si>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</si>
  <si>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</si>
  <si>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</si>
  <si>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</si>
  <si>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</si>
  <si>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</si>
  <si>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</si>
  <si>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</si>
  <si>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</si>
  <si>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</si>
  <si>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</si>
  <si>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</si>
  <si>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</si>
  <si>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</si>
  <si>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</si>
  <si>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</si>
  <si>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</si>
  <si>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</si>
  <si>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</si>
  <si>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</si>
  <si>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</si>
  <si>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</si>
  <si>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</si>
  <si>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</si>
  <si>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</si>
  <si>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</si>
  <si>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</si>
  <si>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</si>
  <si>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</si>
  <si>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</si>
  <si>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</si>
  <si>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</si>
  <si>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</si>
  <si>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</si>
  <si>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</si>
  <si>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</si>
  <si>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</si>
  <si>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</si>
  <si>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</si>
  <si>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</si>
  <si>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</si>
  <si>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</si>
  <si>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</si>
  <si>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</si>
  <si>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</si>
  <si>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</si>
  <si>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</si>
  <si>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</si>
  <si>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</si>
  <si>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</si>
  <si>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</si>
  <si>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</si>
  <si>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</si>
  <si>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</si>
  <si>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</si>
  <si>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</si>
  <si>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</si>
  <si>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</si>
  <si>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</si>
  <si>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</si>
  <si>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</si>
  <si>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</si>
  <si>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</si>
  <si>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</si>
  <si>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</si>
  <si>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</si>
  <si>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</si>
  <si>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</si>
  <si>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</si>
  <si>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</si>
  <si>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</si>
  <si>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</si>
  <si>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</si>
  <si>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</si>
  <si>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</si>
  <si>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</si>
  <si>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</si>
  <si>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</si>
  <si>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</si>
  <si>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</si>
  <si>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</si>
  <si>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</si>
  <si>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</si>
  <si>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</si>
  <si>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</si>
  <si>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</si>
  <si>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</si>
  <si>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</si>
  <si>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</si>
  <si>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</si>
  <si>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</si>
  <si>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</si>
  <si>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</si>
  <si>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</si>
  <si>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</si>
  <si>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</si>
  <si>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</si>
  <si>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</si>
  <si>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</si>
  <si>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</si>
  <si>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</si>
  <si>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</si>
  <si>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</si>
  <si>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</si>
  <si>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</si>
  <si>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</si>
  <si>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</si>
  <si>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</si>
  <si>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</si>
  <si>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</si>
  <si>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</si>
  <si>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</si>
  <si>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</si>
  <si>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</si>
  <si>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</si>
  <si>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</si>
  <si>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</si>
  <si>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</si>
  <si>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</si>
  <si>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</si>
  <si>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</si>
  <si>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</si>
  <si>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</si>
  <si>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</si>
  <si>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</si>
  <si>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</si>
  <si>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</si>
  <si>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</si>
  <si>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</si>
  <si>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</si>
  <si>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</si>
  <si>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</si>
  <si>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</si>
  <si>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</si>
  <si>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</si>
  <si>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</si>
  <si>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</si>
  <si>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</si>
  <si>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</si>
  <si>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</si>
  <si>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</si>
  <si>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</si>
  <si>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</si>
  <si>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</si>
  <si>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</si>
  <si>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</si>
  <si>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</si>
  <si>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</si>
  <si>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</si>
  <si>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</si>
  <si>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</si>
  <si>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</si>
  <si>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</si>
  <si>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</si>
  <si>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</si>
  <si>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</si>
  <si>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</si>
  <si>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</si>
  <si>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</si>
  <si>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</si>
  <si>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</si>
  <si>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</si>
  <si>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</si>
  <si>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</si>
  <si>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</si>
  <si>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</si>
  <si>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</si>
  <si>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</si>
  <si>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</si>
  <si>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</si>
  <si>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</si>
  <si>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</si>
  <si>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</si>
  <si>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</si>
  <si>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</si>
  <si>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</si>
  <si>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</si>
  <si>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</si>
  <si>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</si>
  <si>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</si>
  <si>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</si>
  <si>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</si>
  <si>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</si>
  <si>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</si>
  <si>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</si>
  <si>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</si>
  <si>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</si>
  <si>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</si>
  <si>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</si>
  <si>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</si>
  <si>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</si>
  <si>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</si>
  <si>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</si>
  <si>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</si>
  <si>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</si>
  <si>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</si>
  <si>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</si>
  <si>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</si>
  <si>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</si>
  <si>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</si>
  <si>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</si>
  <si>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</si>
  <si>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</si>
  <si>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</si>
  <si>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</si>
  <si>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</si>
  <si>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</si>
  <si>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</si>
  <si>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</si>
  <si>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</si>
  <si>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</si>
  <si>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</si>
  <si>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</si>
  <si>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</si>
  <si>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</si>
  <si>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</si>
  <si>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</si>
  <si>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</si>
  <si>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</si>
  <si>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</si>
  <si>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</si>
  <si>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</si>
  <si>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</si>
  <si>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</si>
  <si>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</si>
  <si>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</si>
  <si>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</si>
  <si>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</si>
  <si>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</si>
  <si>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</si>
  <si>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</si>
  <si>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</si>
  <si>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</si>
  <si>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</si>
  <si>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</si>
  <si>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</si>
  <si>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</si>
  <si>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</si>
  <si>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</si>
  <si>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</si>
  <si>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</si>
  <si>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</si>
  <si>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</si>
  <si>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</si>
  <si>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</si>
  <si>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</si>
  <si>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</si>
  <si>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</si>
  <si>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</si>
  <si>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</si>
  <si>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</si>
  <si>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</si>
  <si>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</si>
  <si>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</si>
  <si>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</si>
  <si>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</si>
  <si>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</si>
  <si>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</si>
  <si>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</si>
  <si>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</si>
  <si>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</si>
  <si>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</si>
  <si>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</si>
  <si>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</si>
  <si>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</si>
  <si>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</si>
  <si>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</si>
  <si>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</si>
  <si>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</si>
  <si>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</si>
  <si>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</si>
  <si>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</si>
  <si>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</si>
  <si>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</si>
  <si>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</si>
  <si>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</si>
  <si>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</si>
  <si>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</si>
  <si>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</si>
  <si>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</si>
  <si>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</si>
  <si>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</si>
  <si>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</si>
  <si>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</si>
  <si>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</si>
  <si>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</si>
  <si>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</si>
  <si>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</si>
  <si>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</si>
  <si>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</si>
  <si>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</si>
  <si>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</si>
  <si>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</si>
  <si>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</si>
  <si>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</si>
  <si>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</si>
  <si>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</si>
  <si>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</si>
  <si>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</si>
  <si>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</si>
  <si>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</si>
  <si>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</si>
  <si>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</si>
  <si>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</si>
  <si>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</si>
  <si>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</si>
  <si>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</si>
  <si>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</si>
  <si>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</si>
  <si>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</si>
  <si>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</si>
  <si>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</si>
  <si>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</si>
  <si>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</si>
  <si>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</si>
  <si>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</si>
  <si>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</si>
  <si>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</si>
  <si>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</si>
  <si>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1.01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</si>
  <si>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</si>
  <si>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</si>
  <si>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</si>
  <si>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</si>
  <si>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</si>
  <si>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</si>
  <si>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</si>
  <si>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</si>
  <si>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Fill in pantone colours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</si>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</sst>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4" fillId="0" borderId="0" xfId="0" applyFont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28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0" fillId="0" borderId="0" xfId="0" applyAlignment="1">
      <alignment horizontal="center" wrapText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  <xf numFmtId="0" fontId="22" fillId="0" borderId="0" xfId="0" applyFont="1" applyBorder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12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1" t="str">
        <f>překlady!B39</f>
        <v>Tovább &gt;</v>
      </c>
      <c r="M2" s="71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1" t="str">
        <f>překlady!B5</f>
        <v>Takaró konfigurátor</v>
      </c>
      <c r="C6" s="61"/>
      <c r="D6" s="61"/>
      <c r="E6" s="61"/>
      <c r="F6" s="61"/>
      <c r="G6" s="61"/>
      <c r="H6" s="61"/>
      <c r="I6" s="61"/>
      <c r="J6" s="61"/>
      <c r="K6" s="61"/>
      <c r="L6" s="61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Változat 1.01</v>
      </c>
    </row>
    <row r="29" spans="1:14" hidden="1" x14ac:dyDescent="0.25">
      <c r="N29" s="25">
        <v>4</v>
      </c>
    </row>
  </sheetData>
  <sheetProtection algorithmName="SHA-512" hashValue="dCEaHQcCyBDSb6KlWqHxWZAgE1hiibxPbD6hekNkytp0sny69MrltiTHNoGamFUHE0Y9xczQ5LOsXhMV5XibTA==" saltValue="q0uGutdMRDXKVJKR4GJTGg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84" t="str">
        <f>překlady!B28</f>
        <v>Kezdőlap</v>
      </c>
      <c r="R2" s="71"/>
      <c r="S2" s="71"/>
      <c r="T2" s="71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84"/>
      <c r="R3" s="71"/>
      <c r="S3" s="71"/>
      <c r="T3" s="71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62" t="str">
        <f>překlady!B29</f>
        <v>Mindig a honlapunkon elérhető legfrissebb űrlapot használja.</v>
      </c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</row>
    <row r="8" spans="1:23" ht="15.75" customHeight="1" x14ac:dyDescent="0.25">
      <c r="E8" s="14" t="str">
        <f>překlady!B30</f>
        <v xml:space="preserve">Kérjük, töltse ki elérhetőségi adatait, majd kattintson a kívánt mezőre az alábbiakban. </v>
      </c>
    </row>
    <row r="9" spans="1:23" ht="10.9" customHeight="1" x14ac:dyDescent="0.25"/>
    <row r="10" spans="1:23" ht="6.6" customHeight="1" x14ac:dyDescent="0.25"/>
    <row r="11" spans="1:23" x14ac:dyDescent="0.25">
      <c r="E11" s="63" t="str">
        <f>překlady!B31</f>
        <v>Rendelés száma</v>
      </c>
      <c r="F11" s="63"/>
      <c r="G11" s="63"/>
      <c r="H11" s="63"/>
      <c r="I11" s="63"/>
      <c r="J11" s="15"/>
      <c r="K11" s="64"/>
      <c r="L11" s="64"/>
      <c r="M11" s="64"/>
      <c r="N11" s="64"/>
      <c r="O11" s="64"/>
      <c r="P11" s="6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63" t="str">
        <f>překlady!B32</f>
        <v>Partner</v>
      </c>
      <c r="F13" s="63"/>
      <c r="G13" s="63"/>
      <c r="H13" s="63"/>
      <c r="I13" s="63"/>
      <c r="J13" s="15"/>
      <c r="K13" s="64"/>
      <c r="L13" s="64"/>
      <c r="M13" s="64"/>
      <c r="N13" s="64"/>
      <c r="O13" s="64"/>
      <c r="P13" s="6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63" t="str">
        <f>překlady!B33</f>
        <v>VAT EU:</v>
      </c>
      <c r="F15" s="63"/>
      <c r="G15" s="63"/>
      <c r="H15" s="63"/>
      <c r="I15" s="63"/>
      <c r="J15" s="15"/>
      <c r="K15" s="64"/>
      <c r="L15" s="64"/>
      <c r="M15" s="64"/>
      <c r="N15" s="64"/>
      <c r="O15" s="64"/>
      <c r="P15" s="6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63" t="str">
        <f>překlady!B34</f>
        <v>Kapcsolattartó telefonszám</v>
      </c>
      <c r="F17" s="63"/>
      <c r="G17" s="63"/>
      <c r="H17" s="63"/>
      <c r="I17" s="63"/>
      <c r="J17" s="15"/>
      <c r="K17" s="64"/>
      <c r="L17" s="64"/>
      <c r="M17" s="64"/>
      <c r="N17" s="64"/>
      <c r="O17" s="64"/>
      <c r="P17" s="6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65" t="str">
        <f>překlady!$B$53</f>
        <v>A szokványos nyomtatási időszak 10 munkanap</v>
      </c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65" t="str">
        <f>překlady!B35</f>
        <v>A feltüntetett árak nem tartalmaznak áfát!</v>
      </c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 xml:space="preserve">A űrlapot mindig felülről lefelé haladva kell kitölteni. Ha visszalépve módosítást hajt végre, ellenőrizze, hogy a következő tételek helyesek-e. 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9" t="str">
        <f>překlady!B41</f>
        <v>A megrendeléshez mellékelni kell a logó grafikai alapját vektorokban és a Pantone színskálán szereplő színekben.</v>
      </c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</row>
    <row r="26" spans="2:19" x14ac:dyDescent="0.25">
      <c r="E26" s="17"/>
    </row>
    <row r="27" spans="2:19" x14ac:dyDescent="0.25">
      <c r="E27" s="69" t="str">
        <f>překlady!B37</f>
        <v>A kitöltött megrendelést küldje el a megrendelesek@demos-trade.com címre.</v>
      </c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Megerősítem, hogy megértettem és elfogadom a fent említett feltételeket és ajánlásokat.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84" t="str">
        <f>překlady!B40</f>
        <v>&lt; Vissza</v>
      </c>
      <c r="C32" s="71"/>
      <c r="J32" s="66"/>
      <c r="R32" s="85" t="str">
        <f>překlady!B39</f>
        <v>Tovább &gt;</v>
      </c>
      <c r="S32" s="86"/>
    </row>
    <row r="33" spans="2:19" ht="15.75" customHeight="1" thickBot="1" x14ac:dyDescent="0.3">
      <c r="B33" s="84"/>
      <c r="C33" s="71"/>
      <c r="J33" s="67"/>
      <c r="R33" s="85"/>
      <c r="S33" s="86"/>
    </row>
    <row r="35" spans="2:19" x14ac:dyDescent="0.25"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</row>
    <row r="36" spans="2:19" x14ac:dyDescent="0.25"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</row>
    <row r="37" spans="2:19" x14ac:dyDescent="0.25"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</row>
    <row r="38" spans="2:19" x14ac:dyDescent="0.25"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</row>
    <row r="40" spans="2:19" x14ac:dyDescent="0.25"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</row>
    <row r="41" spans="2:19" x14ac:dyDescent="0.25"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E37:P37"/>
    <mergeCell ref="E38:P38"/>
    <mergeCell ref="E40:P41"/>
    <mergeCell ref="E25:P25"/>
    <mergeCell ref="E27:P27"/>
    <mergeCell ref="B32:C33"/>
    <mergeCell ref="J32:J33"/>
    <mergeCell ref="R32:S33"/>
    <mergeCell ref="E35:P35"/>
    <mergeCell ref="E36:P36"/>
    <mergeCell ref="E21:P21"/>
    <mergeCell ref="E15:I15"/>
    <mergeCell ref="K15:P15"/>
    <mergeCell ref="E17:I17"/>
    <mergeCell ref="K17:P17"/>
    <mergeCell ref="E19:P19"/>
    <mergeCell ref="Q2:T3"/>
    <mergeCell ref="H5:S5"/>
    <mergeCell ref="E11:I11"/>
    <mergeCell ref="K11:P11"/>
    <mergeCell ref="E13:I13"/>
    <mergeCell ref="K13:P13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A35" workbookViewId="0">
      <selection activeCell="G54" sqref="G5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Változat </v>
      </c>
      <c r="B1" s="59" t="s">
        <v>558</v>
      </c>
      <c r="D1">
        <f>Úvod!N29</f>
        <v>4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madarsky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Változat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Takaró konfigurátor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A takarósapka anyaga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Műanyag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Fém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Mennyiség (min. 50 db)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A logó színeinek száma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Nyomtatási díj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Ismételt nyomtatás?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igen, ugyanez a rendelés már korábban is megvalósult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0" t="s">
        <v>323</v>
      </c>
      <c r="O13" t="s">
        <v>29</v>
      </c>
    </row>
    <row r="14" spans="1:15" x14ac:dyDescent="0.25">
      <c r="B14" t="str">
        <f t="shared" si="0"/>
        <v>nem, ez egy új rendelés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0"/>
      <c r="O14" t="s">
        <v>30</v>
      </c>
    </row>
    <row r="15" spans="1:15" x14ac:dyDescent="0.25">
      <c r="B15" t="str">
        <f t="shared" si="0"/>
        <v>Ismételt nyomtatás díja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Előkészítési díj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Grafikai előkészítés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pánt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fiók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A takarósapka márkája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Mire rendeli a sapkát?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Alapár 1 db takarósapkáért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Kedvezmény a takarósapkákra (%)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A takarósapka ára kedvezmény után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Válasszon egyet a lehetőségek közül: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A nyomtatott takarósapkák teljes ára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Ár 1 db nyomtatott takarósapkáért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Kezdőlap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Mindig a honlapunkon elérhető legfrissebb űrlapot használja.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 xml:space="preserve">Kérjük, töltse ki elérhetőségi adatait, majd kattintson a kívánt mezőre az alábbiakban. 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Rendelés száma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Partner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VAT EU: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Kapcsolattartó telefonszám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A feltüntetett árak nem tartalmaznak áfát!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 xml:space="preserve">A űrlapot mindig felülről lefelé haladva kell kitölteni. Ha visszalépve módosítást hajt végre, ellenőrizze, hogy a következő tételek helyesek-e. 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A kitöltött megrendelést küldje el a megrendelesek@demos-trade.com címre.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A takarósapka cikkszáma és megnevezése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Tovább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Vissza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A megrendeléshez mellékelni kell a logó grafikai alapját vektorokban és a Pantone színskálán szereplő színekben.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A takarósapkák rendelkezésre állása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Figyelem - a megrendelt takarósapka nem szimmetrikus, kérjük, mellékeljen rajzot.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db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Módosítsa a mennyiséget teljes csomagolásra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Megerősítem, hogy megértettem és elfogadom a fent említett feltételeket és ajánlásokat.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A feltüntetett ár végleges, nem alkalmazható árengedmény. </v>
      </c>
      <c r="C49" t="s">
        <v>560</v>
      </c>
      <c r="D49" t="s">
        <v>561</v>
      </c>
      <c r="E49" t="s">
        <v>562</v>
      </c>
      <c r="F49" t="s">
        <v>563</v>
      </c>
      <c r="G49" s="50" t="s">
        <v>564</v>
      </c>
      <c r="H49" s="30" t="s">
        <v>565</v>
      </c>
    </row>
    <row r="50" spans="2:8" x14ac:dyDescent="0.25">
      <c r="B50" t="str">
        <f t="shared" si="0"/>
        <v>Az ár a megrendelt darabszámtól függ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Ár 200 db esetén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Ár 1000 db esetén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A szokványos nyomtatási időszak 10 munkanap</v>
      </c>
      <c r="C53" t="s">
        <v>573</v>
      </c>
      <c r="D53" t="s">
        <v>574</v>
      </c>
      <c r="E53" t="s">
        <v>575</v>
      </c>
      <c r="F53" t="s">
        <v>559</v>
      </c>
      <c r="G53" t="s">
        <v>577</v>
      </c>
      <c r="H53" t="s">
        <v>576</v>
      </c>
    </row>
    <row r="54" spans="2:8" x14ac:dyDescent="0.25">
      <c r="B54" t="str">
        <f t="shared" si="0"/>
        <v>Írd le a színeket a Pantone színskálán</v>
      </c>
      <c r="C54" t="s">
        <v>571</v>
      </c>
      <c r="D54" t="s">
        <v>570</v>
      </c>
      <c r="E54" t="s">
        <v>569</v>
      </c>
      <c r="F54" t="s">
        <v>568</v>
      </c>
      <c r="G54" s="51" t="s">
        <v>567</v>
      </c>
      <c r="H54" s="30" t="s">
        <v>566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3" sqref="L23:M24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71" t="str">
        <f>překlady!B28</f>
        <v>Kezdőlap</v>
      </c>
      <c r="M2" s="71"/>
    </row>
    <row r="3" spans="1:24" ht="19.149999999999999" customHeight="1" x14ac:dyDescent="0.25"/>
    <row r="4" spans="1:24" ht="15.75" x14ac:dyDescent="0.25">
      <c r="B4" s="44" t="str">
        <f>překlady!B20</f>
        <v>A takarósapka márkája</v>
      </c>
      <c r="D4" s="72"/>
      <c r="E4" s="72"/>
    </row>
    <row r="5" spans="1:24" ht="15.75" x14ac:dyDescent="0.25">
      <c r="B5" s="32" t="str">
        <f>překlady!B21</f>
        <v>Mire rendeli a sapkát?</v>
      </c>
      <c r="D5" s="72"/>
      <c r="E5" s="72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A takarósapka cikkszáma és megnevezése</v>
      </c>
      <c r="D6" s="73"/>
      <c r="E6" s="73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4" t="str">
        <f>překlady!B43</f>
        <v>Figyelem - a megrendelt takarósapka nem szimmetrikus, kérjük, mellékeljen rajzot.</v>
      </c>
      <c r="C7" s="74"/>
      <c r="D7" s="74"/>
      <c r="E7" s="74"/>
      <c r="X7" s="10" t="s">
        <v>53</v>
      </c>
    </row>
    <row r="8" spans="1:24" ht="18.600000000000001" customHeight="1" x14ac:dyDescent="0.25">
      <c r="B8" s="44" t="str">
        <f>překlady!B9</f>
        <v>Mennyiség (min. 50 db)</v>
      </c>
      <c r="D8" s="58"/>
      <c r="E8" s="47" t="str">
        <f>překlady!B44</f>
        <v>db</v>
      </c>
      <c r="G8" s="16" t="str">
        <f>IF(D8&gt;49,překlady!B50,"")</f>
        <v/>
      </c>
      <c r="H8" s="16"/>
    </row>
    <row r="9" spans="1:24" ht="18.75" customHeight="1" x14ac:dyDescent="0.25">
      <c r="B9" s="32" t="str">
        <f>překlady!B12</f>
        <v>Ismételt nyomtatás?</v>
      </c>
      <c r="D9" s="75"/>
      <c r="E9" s="75"/>
    </row>
    <row r="10" spans="1:24" ht="15.75" x14ac:dyDescent="0.25">
      <c r="B10" s="32" t="str">
        <f>překlady!B10</f>
        <v>A logó színeinek száma (1-4)</v>
      </c>
      <c r="C10" s="45"/>
      <c r="D10" s="77"/>
      <c r="E10" s="77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83" t="str">
        <f>překlady!B54</f>
        <v>Írd le a színeket a Pantone színskálán</v>
      </c>
      <c r="C11" s="82" t="str">
        <f>IF(D10&gt;0,"1:","")</f>
        <v/>
      </c>
      <c r="D11" s="87"/>
      <c r="E11" s="87"/>
      <c r="F11" s="48"/>
    </row>
    <row r="12" spans="1:24" ht="19.149999999999999" customHeight="1" x14ac:dyDescent="0.25">
      <c r="C12" s="60" t="str">
        <f>IF(D10&gt;1,"2:","")</f>
        <v/>
      </c>
      <c r="D12" s="88"/>
      <c r="E12" s="88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8"/>
      <c r="E13" s="88"/>
    </row>
    <row r="14" spans="1:24" ht="19.149999999999999" customHeight="1" x14ac:dyDescent="0.25">
      <c r="C14" s="60" t="str">
        <f>IF(D10&gt;3,"4:","")</f>
        <v/>
      </c>
      <c r="D14" s="88"/>
      <c r="E14" s="88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A nyomtatott takarósapkák teljes ára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HUF</v>
      </c>
      <c r="G16" s="76" t="str">
        <f>IF(SUM(V14:V16)=3,překlady!B51,"")</f>
        <v/>
      </c>
      <c r="H16" s="76"/>
      <c r="I16" s="76" t="str">
        <f>IF(SUM(V14:V16)=3,překlady!B52,"")</f>
        <v/>
      </c>
      <c r="J16" s="76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Ár 1 db nyomtatott takarósapkáért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HUF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572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A feltüntetett ár végleges, nem alkalmazható árengedmény. A feltüntetett árak nem tartalmaznak áfát!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A megrendeléshez mellékelni kell a logó grafikai alapját vektorokban és a Pantone színskálán szereplő színekben.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84" t="str">
        <f>překlady!B40</f>
        <v>&lt; Vissza</v>
      </c>
      <c r="M23" s="71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A kitöltött megrendelést küldje el a megrendelesek@demos-trade.com címre.</v>
      </c>
      <c r="L24" s="84"/>
      <c r="M24" s="71"/>
    </row>
    <row r="25" spans="2:23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/j8LfgWMrn8ucUxa2iZeG78W+GncUL3UViANMGqlp/QjmAqENit0g+5u8HcqUqTLLNuFkdU6dgEN4BvqK3KLZA==" saltValue="BtCPT+HSQf6PHeF1auXPJ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0" priority="15">
      <formula>$F$6=2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conditionalFormatting sqref="B11">
    <cfRule type="expression" dxfId="0" priority="1">
      <formula>$D$10&gt;0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AE27" sqref="AE27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P24" t="s">
        <v>28</v>
      </c>
      <c r="Q24" t="str">
        <f>IF(Config!D9=překlady!B13,B28*B2,IF(Config!D9=překlady!B14,300*B2,"nepočítá"))</f>
        <v>nepočítá</v>
      </c>
      <c r="W24" t="s">
        <v>28</v>
      </c>
      <c r="X24" t="str">
        <f>IF(Config!D9=překlady!B13,B28*B2,IF(Config!D9=překlady!B14,300*B2,"nepočítá"))</f>
        <v>nepočítá</v>
      </c>
      <c r="AD24" t="s">
        <v>28</v>
      </c>
      <c r="AE24" t="str">
        <f>IF(Config!D9=překlady!B13,B28*B2,IF(Config!D9=překlady!B14,300*B2,"nepočítá"))</f>
        <v>nepočítá</v>
      </c>
    </row>
    <row r="25" spans="1:35" x14ac:dyDescent="0.25">
      <c r="P25" t="s">
        <v>34</v>
      </c>
      <c r="Q25" t="e">
        <f>IF((VLOOKUP(Config!D9,překlady!B13:O14,14,0))="ano",0,250)</f>
        <v>#N/A</v>
      </c>
      <c r="W25" t="s">
        <v>34</v>
      </c>
      <c r="X25" t="e">
        <f>IF((VLOOKUP(Config!D9,překlady!B13:O14,14,0))="ano",0,250)</f>
        <v>#N/A</v>
      </c>
      <c r="AD25" t="s">
        <v>34</v>
      </c>
      <c r="AE25" t="e">
        <f>IF((VLOOKUP(Config!D9,překlady!B13:O14,14,0))="ano",0,250)</f>
        <v>#N/A</v>
      </c>
    </row>
    <row r="26" spans="1:35" x14ac:dyDescent="0.25">
      <c r="A26" t="s">
        <v>253</v>
      </c>
      <c r="B26" s="23">
        <v>0.2</v>
      </c>
      <c r="P26" t="s">
        <v>35</v>
      </c>
      <c r="Q26" t="str">
        <f>IF(Q24="nepočítá","",SUM(Q23:Q25))</f>
        <v/>
      </c>
      <c r="W26" t="s">
        <v>35</v>
      </c>
      <c r="X26" t="str">
        <f>IF(X24="nepočítá","",SUM(X23:X25))</f>
        <v/>
      </c>
      <c r="AD26" t="s">
        <v>35</v>
      </c>
      <c r="AE26" t="str">
        <f>IF(AE24="nepočítá","",SUM(AE23:AE25))</f>
        <v/>
      </c>
    </row>
    <row r="27" spans="1:35" x14ac:dyDescent="0.25">
      <c r="A27" t="s">
        <v>22</v>
      </c>
      <c r="B27" s="23">
        <v>250</v>
      </c>
      <c r="P27" t="s">
        <v>36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36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36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A31" sqref="A31:A34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4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0"/>
    </row>
    <row r="6" spans="1:26" x14ac:dyDescent="0.25">
      <c r="K6" s="70"/>
    </row>
    <row r="7" spans="1:26" x14ac:dyDescent="0.25">
      <c r="W7" s="78" t="s">
        <v>282</v>
      </c>
      <c r="X7" s="78"/>
      <c r="Y7" s="79" t="s">
        <v>323</v>
      </c>
      <c r="Z7" s="79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78"/>
      <c r="X8" s="78"/>
      <c r="Y8" s="79"/>
      <c r="Z8" s="79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takarósapka nyomtatásra fehér - darab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19.848549999999999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29.772824999999997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takarósapka nyomtatásra szürke - darab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19.848549999999999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29.772824999999997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műanyag takarósapka,nyomtatásra fehér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20.170480000000001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30.255720000000004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műanyag takarósapka,nyomtatásra szürke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20.170480000000001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30.255720000000004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műanyag takarósapka,nyomtatásra fekete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20.170480000000001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30.255720000000004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takarósapka pántkarra ráütődő pánt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5.5054800000000004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8.2582200000000014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takarósapka pántkarra féligráütődő  és közézáródó pánt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5.5054800000000004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8.2582200000000014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takarósapka pántkarra csillapított pántokhoz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2.96048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4.4407199999999998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takarósapka pánttálra csillapított pántokhoz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6.6609699999999998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9.9914550000000002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külső sapka MERIVOBOX embléma nélkül, nyomtatáshoz, csiszolt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137.47435999999999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164.96923199999998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 ZAA.532C takaró.ANT-IN logó nélkül.műanyag fehér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23.51839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28.222068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takarósapka Antaro  logó nélkül műanyag szürke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23.51839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28.222068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külső takaróelem Legrabox rendszerhez, nyomtatáshoz – karbonfekete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30.771609999999999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/>
      <c r="Q21" s="6"/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külső takarósapka Legrabox fehér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25.42323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/>
      <c r="Q22" s="6"/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külső takarósapka Legrabox szürke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25.42323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/>
      <c r="Q23" s="6"/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 70.1503 kartakaró ráütődő pántra, logó nélkül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20.153549999999999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24.184259999999998</v>
      </c>
      <c r="Q24" s="6"/>
      <c r="R24" t="s">
        <v>50</v>
      </c>
      <c r="S24" s="7" t="s">
        <v>39</v>
      </c>
      <c r="T24" t="s">
        <v>56</v>
      </c>
      <c r="U24" t="str">
        <f>překlady!B8</f>
        <v>Fém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pántkar takaró féligráütődő és közézáródó pánthoz,  logó nélkül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24.67548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29.610575999999998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 70.1553 Kar takarósapka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20.153549999999999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24.184259999999998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 90M2503 Kar takarósapka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13.34919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16.019027999999999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pántkar takaró  logó nélkül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32.416609999999999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38.899932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pántkar takaró  logó nélkül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32.416609999999999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38.899932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pántkar takaró pánt vékony anyag, Cristallo, 155°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20.153549999999999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24.184259999999998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takarósapka szürke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17.689679999999999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21.227615999999998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takarósapka fehér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17.689679999999999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21.227615999999998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takarósapka sötétszürke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17.689679999999999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21.227615999999998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takarósapka szürke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19.657260000000001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23.588712000000001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pántkar takaró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26.228870000000001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31.474643999999998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pánttál takaró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34.746769999999998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41.696123999999998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1"/>
      <c r="M2" s="81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0" t="e">
        <f>VLOOKUP(Config!D6,karty!C:E,3,0)</f>
        <v>#N/A</v>
      </c>
    </row>
    <row r="11" spans="1:13" x14ac:dyDescent="0.25">
      <c r="C11" s="80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11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2025-11-24T12:38:55Z</dcterms:modified>
</cp:coreProperties>
</file>